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Owner\Documents\Haiti.MigaPonti\web\"/>
    </mc:Choice>
  </mc:AlternateContent>
  <xr:revisionPtr revIDLastSave="0" documentId="13_ncr:1_{AC13A3A6-3649-417A-A1A4-5063C7DB4A60}" xr6:coauthVersionLast="47" xr6:coauthVersionMax="47" xr10:uidLastSave="{00000000-0000-0000-0000-000000000000}"/>
  <bookViews>
    <workbookView xWindow="1410" yWindow="420" windowWidth="21585" windowHeight="12630" xr2:uid="{00000000-000D-0000-FFFF-FFFF00000000}"/>
  </bookViews>
  <sheets>
    <sheet name="1 strato terren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L60" i="1"/>
  <c r="N60" i="1" s="1"/>
  <c r="H31" i="1"/>
  <c r="D45" i="1" s="1"/>
  <c r="I31" i="1"/>
  <c r="D44" i="1" s="1"/>
  <c r="J31" i="1"/>
  <c r="D47" i="1" s="1"/>
  <c r="I35" i="1"/>
  <c r="K35" i="1"/>
  <c r="I36" i="1"/>
  <c r="K36" i="1"/>
  <c r="I37" i="1"/>
  <c r="K38" i="1" l="1"/>
  <c r="D43" i="1" s="1"/>
  <c r="I38" i="1"/>
  <c r="D42" i="1" s="1"/>
  <c r="I58" i="1" s="1"/>
  <c r="D52" i="1"/>
  <c r="F52" i="1" s="1"/>
  <c r="D49" i="1"/>
  <c r="D51" i="1" l="1"/>
  <c r="F51" i="1" s="1"/>
  <c r="F53" i="1" s="1"/>
  <c r="J55" i="1" s="1"/>
  <c r="D53" i="1" l="1"/>
  <c r="K52" i="1"/>
  <c r="K51" i="1"/>
  <c r="L53" i="1"/>
  <c r="G58" i="1"/>
  <c r="K58" i="1" s="1"/>
  <c r="N58" i="1" s="1"/>
  <c r="M55" i="1"/>
</calcChain>
</file>

<file path=xl/sharedStrings.xml><?xml version="1.0" encoding="utf-8"?>
<sst xmlns="http://schemas.openxmlformats.org/spreadsheetml/2006/main" count="180" uniqueCount="144">
  <si>
    <t>Poids du pieu</t>
  </si>
  <si>
    <t>Pousse résistante latérale global des terres sur le pieu</t>
  </si>
  <si>
    <t>h</t>
  </si>
  <si>
    <r>
      <t>W</t>
    </r>
    <r>
      <rPr>
        <vertAlign val="subscript"/>
        <sz val="11"/>
        <color theme="1"/>
        <rFont val="Calibri"/>
        <family val="2"/>
        <scheme val="minor"/>
      </rPr>
      <t>P</t>
    </r>
  </si>
  <si>
    <t>ω</t>
  </si>
  <si>
    <t>m</t>
  </si>
  <si>
    <t>ɣ</t>
  </si>
  <si>
    <r>
      <t>kN/m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</si>
  <si>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</si>
  <si>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ϕ</t>
  </si>
  <si>
    <t>°</t>
  </si>
  <si>
    <t>poids spécifique de la terre</t>
  </si>
  <si>
    <t>angule de frottement intérieure</t>
  </si>
  <si>
    <t>coefficient de friction intérieure</t>
  </si>
  <si>
    <t xml:space="preserve"> p</t>
  </si>
  <si>
    <t>charge vertical limite du pieu</t>
  </si>
  <si>
    <t>kN</t>
  </si>
  <si>
    <t>---&gt;</t>
  </si>
  <si>
    <t>tonn</t>
  </si>
  <si>
    <t>kg         --&gt;</t>
  </si>
  <si>
    <t>=</t>
  </si>
  <si>
    <t>/</t>
  </si>
  <si>
    <t>----&gt;</t>
  </si>
  <si>
    <r>
      <t>kN/m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</si>
  <si>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σ</t>
    </r>
    <r>
      <rPr>
        <b/>
        <vertAlign val="subscript"/>
        <sz val="12"/>
        <color theme="1"/>
        <rFont val="Calibri"/>
        <family val="2"/>
      </rPr>
      <t>b</t>
    </r>
  </si>
  <si>
    <r>
      <t>R</t>
    </r>
    <r>
      <rPr>
        <vertAlign val="subscript"/>
        <sz val="11"/>
        <color theme="1"/>
        <rFont val="Calibri"/>
        <family val="2"/>
        <scheme val="minor"/>
      </rPr>
      <t>a</t>
    </r>
  </si>
  <si>
    <r>
      <t>R</t>
    </r>
    <r>
      <rPr>
        <vertAlign val="subscript"/>
        <sz val="11"/>
        <color theme="1"/>
        <rFont val="Calibri"/>
        <family val="2"/>
        <scheme val="minor"/>
      </rPr>
      <t>b</t>
    </r>
  </si>
  <si>
    <t>f</t>
  </si>
  <si>
    <r>
      <t>R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</t>
    </r>
  </si>
  <si>
    <t>coupe</t>
  </si>
  <si>
    <t>si carrée entrer le côté en m</t>
  </si>
  <si>
    <t>périmètre</t>
  </si>
  <si>
    <t>si circolaire entrer le diamètre en m</t>
  </si>
  <si>
    <r>
      <t>kg/cm</t>
    </r>
    <r>
      <rPr>
        <vertAlign val="superscript"/>
        <sz val="11"/>
        <color theme="1"/>
        <rFont val="Calibri"/>
        <family val="2"/>
        <scheme val="minor"/>
      </rPr>
      <t>2</t>
    </r>
  </si>
  <si>
    <t>Note:</t>
  </si>
  <si>
    <t>-  on peut trouver les coefficients "ϕ", "f" e "ɣ" par les tableaux annexés</t>
  </si>
  <si>
    <r>
      <t>- il est possible négliger le terme R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si le sol en le fond n'est pas porteur</t>
    </r>
  </si>
  <si>
    <r>
      <t xml:space="preserve">    Q</t>
    </r>
    <r>
      <rPr>
        <b/>
        <vertAlign val="subscript"/>
        <sz val="14"/>
        <color theme="1"/>
        <rFont val="Calibri"/>
        <family val="2"/>
        <scheme val="minor"/>
      </rPr>
      <t>LIM</t>
    </r>
    <r>
      <rPr>
        <b/>
        <sz val="14"/>
        <color theme="1"/>
        <rFont val="Calibri"/>
        <family val="2"/>
        <scheme val="minor"/>
      </rPr>
      <t xml:space="preserve"> + W</t>
    </r>
    <r>
      <rPr>
        <b/>
        <vertAlign val="subscript"/>
        <sz val="14"/>
        <color theme="1"/>
        <rFont val="Calibri"/>
        <family val="2"/>
        <scheme val="minor"/>
      </rPr>
      <t>P</t>
    </r>
    <r>
      <rPr>
        <b/>
        <sz val="14"/>
        <color theme="1"/>
        <rFont val="Calibri"/>
        <family val="2"/>
        <scheme val="minor"/>
      </rPr>
      <t xml:space="preserve"> &lt; R</t>
    </r>
    <r>
      <rPr>
        <b/>
        <vertAlign val="subscript"/>
        <sz val="14"/>
        <color theme="1"/>
        <rFont val="Calibri"/>
        <family val="2"/>
        <scheme val="minor"/>
      </rPr>
      <t>a</t>
    </r>
    <r>
      <rPr>
        <b/>
        <sz val="14"/>
        <color theme="1"/>
        <rFont val="Calibri"/>
        <family val="2"/>
        <scheme val="minor"/>
      </rPr>
      <t xml:space="preserve"> + R</t>
    </r>
    <r>
      <rPr>
        <b/>
        <vertAlign val="subscript"/>
        <sz val="14"/>
        <color theme="1"/>
        <rFont val="Calibri"/>
        <family val="2"/>
        <scheme val="minor"/>
      </rPr>
      <t>b</t>
    </r>
  </si>
  <si>
    <t>profondeur totale du pieu en dessous de la terre</t>
  </si>
  <si>
    <t>Pousse résistence des terres à l'estremité inferiéure du pieu</t>
  </si>
  <si>
    <t xml:space="preserve">cx securité  = </t>
  </si>
  <si>
    <r>
      <t>Q</t>
    </r>
    <r>
      <rPr>
        <vertAlign val="subscript"/>
        <sz val="11"/>
        <color theme="1"/>
        <rFont val="Calibri"/>
        <family val="2"/>
        <scheme val="minor"/>
      </rPr>
      <t>func</t>
    </r>
    <r>
      <rPr>
        <sz val="11"/>
        <color theme="1"/>
        <rFont val="Calibri"/>
        <family val="2"/>
        <scheme val="minor"/>
      </rPr>
      <t xml:space="preserve">/ω </t>
    </r>
  </si>
  <si>
    <t>section du pieu: (remplir une seule ligne)</t>
  </si>
  <si>
    <t>SVP remplir les fenêtres jaunes</t>
  </si>
  <si>
    <r>
      <t>Q</t>
    </r>
    <r>
      <rPr>
        <vertAlign val="subscript"/>
        <sz val="9"/>
        <color theme="1"/>
        <rFont val="Calibri"/>
        <family val="2"/>
        <scheme val="minor"/>
      </rPr>
      <t>max</t>
    </r>
  </si>
  <si>
    <r>
      <t>Q</t>
    </r>
    <r>
      <rPr>
        <vertAlign val="subscript"/>
        <sz val="9"/>
        <color theme="1"/>
        <rFont val="Calibri"/>
        <family val="2"/>
        <scheme val="minor"/>
      </rPr>
      <t>lim</t>
    </r>
  </si>
  <si>
    <t>Charge max permis sur le pieu</t>
  </si>
  <si>
    <t>Charge limite sur le pieu</t>
  </si>
  <si>
    <t>poids du pieu</t>
  </si>
  <si>
    <t>Wp</t>
  </si>
  <si>
    <t>Psb</t>
  </si>
  <si>
    <t xml:space="preserve">résistance latérale </t>
  </si>
  <si>
    <t>résistance à la pointe du pieu</t>
  </si>
  <si>
    <t>Qmax = (Qlim - Wp)/cx secur. =</t>
  </si>
  <si>
    <t xml:space="preserve">type de sol </t>
  </si>
  <si>
    <t>limon</t>
  </si>
  <si>
    <t xml:space="preserve">terre végétale sèche </t>
  </si>
  <si>
    <t>argile sablonneuse sèche</t>
  </si>
  <si>
    <t>argile sablonneuse humide</t>
  </si>
  <si>
    <t>sable sec</t>
  </si>
  <si>
    <t>argile compacte sèche</t>
  </si>
  <si>
    <t>gravier</t>
  </si>
  <si>
    <t xml:space="preserve">f </t>
  </si>
  <si>
    <t>0,10</t>
  </si>
  <si>
    <t>0,15</t>
  </si>
  <si>
    <t>argile humide</t>
  </si>
  <si>
    <t>argile sec compacte</t>
  </si>
  <si>
    <t>argile sec sablonneuse</t>
  </si>
  <si>
    <t>argile dans l'eau</t>
  </si>
  <si>
    <t>gravier compacte</t>
  </si>
  <si>
    <t>gravier moyen</t>
  </si>
  <si>
    <t>gravier sabblonneuse</t>
  </si>
  <si>
    <t>gravier meuble</t>
  </si>
  <si>
    <t>gravier humide</t>
  </si>
  <si>
    <t>25°</t>
  </si>
  <si>
    <t>50°</t>
  </si>
  <si>
    <r>
      <t>20°</t>
    </r>
    <r>
      <rPr>
        <sz val="11"/>
        <color theme="1"/>
        <rFont val="Calibri"/>
        <family val="2"/>
      </rPr>
      <t>÷25°</t>
    </r>
  </si>
  <si>
    <r>
      <t>30°</t>
    </r>
    <r>
      <rPr>
        <sz val="11"/>
        <color theme="1"/>
        <rFont val="Calibri"/>
        <family val="2"/>
      </rPr>
      <t>÷45°</t>
    </r>
  </si>
  <si>
    <r>
      <t>15°</t>
    </r>
    <r>
      <rPr>
        <sz val="11"/>
        <color theme="1"/>
        <rFont val="Calibri"/>
        <family val="2"/>
      </rPr>
      <t>÷25°</t>
    </r>
  </si>
  <si>
    <r>
      <t>35°</t>
    </r>
    <r>
      <rPr>
        <sz val="11"/>
        <color theme="1"/>
        <rFont val="Calibri"/>
        <family val="2"/>
      </rPr>
      <t>÷37°</t>
    </r>
  </si>
  <si>
    <r>
      <t>40°</t>
    </r>
    <r>
      <rPr>
        <sz val="11"/>
        <color theme="1"/>
        <rFont val="Calibri"/>
        <family val="2"/>
      </rPr>
      <t>÷55°</t>
    </r>
  </si>
  <si>
    <r>
      <t>0,3</t>
    </r>
    <r>
      <rPr>
        <sz val="11"/>
        <color theme="1"/>
        <rFont val="Calibri"/>
        <family val="2"/>
      </rPr>
      <t>÷0,4</t>
    </r>
  </si>
  <si>
    <r>
      <t>0,2</t>
    </r>
    <r>
      <rPr>
        <sz val="11"/>
        <color theme="1"/>
        <rFont val="Calibri"/>
        <family val="2"/>
      </rPr>
      <t>÷0,3</t>
    </r>
  </si>
  <si>
    <r>
      <t>0,5</t>
    </r>
    <r>
      <rPr>
        <sz val="11"/>
        <color theme="1"/>
        <rFont val="Calibri"/>
        <family val="2"/>
      </rPr>
      <t>÷0,6</t>
    </r>
    <r>
      <rPr>
        <sz val="11"/>
        <color theme="1"/>
        <rFont val="Calibri"/>
        <family val="2"/>
        <scheme val="minor"/>
      </rPr>
      <t/>
    </r>
  </si>
  <si>
    <r>
      <t>0,6</t>
    </r>
    <r>
      <rPr>
        <sz val="11"/>
        <color theme="1"/>
        <rFont val="Calibri"/>
        <family val="2"/>
      </rPr>
      <t>÷0,7</t>
    </r>
  </si>
  <si>
    <r>
      <t>35°</t>
    </r>
    <r>
      <rPr>
        <sz val="11"/>
        <color theme="1"/>
        <rFont val="Calibri"/>
        <family val="2"/>
      </rPr>
      <t>÷50°</t>
    </r>
  </si>
  <si>
    <r>
      <t>34°</t>
    </r>
    <r>
      <rPr>
        <sz val="11"/>
        <color theme="1"/>
        <rFont val="Calibri"/>
        <family val="2"/>
      </rPr>
      <t>÷35°</t>
    </r>
  </si>
  <si>
    <t>limon compacte</t>
  </si>
  <si>
    <t>limon meuble</t>
  </si>
  <si>
    <t>marne grasse</t>
  </si>
  <si>
    <t>marne sablonneuse</t>
  </si>
  <si>
    <r>
      <t>coeff. D</t>
    </r>
    <r>
      <rPr>
        <sz val="9"/>
        <color theme="1"/>
        <rFont val="Calibri"/>
        <family val="2"/>
      </rPr>
      <t>ö</t>
    </r>
    <r>
      <rPr>
        <sz val="9"/>
        <color theme="1"/>
        <rFont val="Calibri"/>
        <family val="2"/>
        <scheme val="minor"/>
      </rPr>
      <t>rr</t>
    </r>
  </si>
  <si>
    <t>pierres</t>
  </si>
  <si>
    <t>sable compacte</t>
  </si>
  <si>
    <t>sable meuble</t>
  </si>
  <si>
    <t>sable humide</t>
  </si>
  <si>
    <t>terre vegetal humide</t>
  </si>
  <si>
    <r>
      <t>25°</t>
    </r>
    <r>
      <rPr>
        <sz val="11"/>
        <color theme="1"/>
        <rFont val="Calibri"/>
        <family val="2"/>
      </rPr>
      <t>÷30°</t>
    </r>
  </si>
  <si>
    <r>
      <t>20°</t>
    </r>
    <r>
      <rPr>
        <sz val="11"/>
        <color theme="1"/>
        <rFont val="Calibri"/>
        <family val="2"/>
      </rPr>
      <t>÷22°</t>
    </r>
  </si>
  <si>
    <r>
      <t>16°</t>
    </r>
    <r>
      <rPr>
        <sz val="11"/>
        <color theme="1"/>
        <rFont val="Calibri"/>
        <family val="2"/>
      </rPr>
      <t>÷22°</t>
    </r>
  </si>
  <si>
    <r>
      <t>22°</t>
    </r>
    <r>
      <rPr>
        <sz val="11"/>
        <color theme="1"/>
        <rFont val="Calibri"/>
        <family val="2"/>
      </rPr>
      <t>÷29°</t>
    </r>
  </si>
  <si>
    <r>
      <t>40°</t>
    </r>
    <r>
      <rPr>
        <sz val="11"/>
        <color theme="1"/>
        <rFont val="Calibri"/>
        <family val="2"/>
      </rPr>
      <t>÷45°</t>
    </r>
  </si>
  <si>
    <r>
      <t>35°</t>
    </r>
    <r>
      <rPr>
        <sz val="11"/>
        <color theme="1"/>
        <rFont val="Calibri"/>
        <family val="2"/>
      </rPr>
      <t>÷45°</t>
    </r>
  </si>
  <si>
    <r>
      <t>28°</t>
    </r>
    <r>
      <rPr>
        <sz val="11"/>
        <color theme="1"/>
        <rFont val="Calibri"/>
        <family val="2"/>
      </rPr>
      <t>÷34°</t>
    </r>
  </si>
  <si>
    <t>40°</t>
  </si>
  <si>
    <t>35°</t>
  </si>
  <si>
    <t xml:space="preserve">type de sol    </t>
  </si>
  <si>
    <r>
      <t>ϕ</t>
    </r>
    <r>
      <rPr>
        <vertAlign val="subscript"/>
        <sz val="12"/>
        <color rgb="FF000000"/>
        <rFont val="Calibri"/>
        <family val="2"/>
        <scheme val="minor"/>
      </rPr>
      <t>1</t>
    </r>
  </si>
  <si>
    <t>angule de frottement terre-pieu</t>
  </si>
  <si>
    <t>D</t>
  </si>
  <si>
    <t>L</t>
  </si>
  <si>
    <t>Formule de Dörr (2)</t>
  </si>
  <si>
    <t>périmètre de la coupe du micropieu (D*π)</t>
  </si>
  <si>
    <r>
      <t>Q</t>
    </r>
    <r>
      <rPr>
        <vertAlign val="subscript"/>
        <sz val="16"/>
        <color theme="1"/>
        <rFont val="Calibri"/>
        <family val="2"/>
        <scheme val="minor"/>
      </rPr>
      <t>lim</t>
    </r>
    <r>
      <rPr>
        <sz val="16"/>
        <color theme="1"/>
        <rFont val="Calibri"/>
        <family val="2"/>
        <scheme val="minor"/>
      </rPr>
      <t>=[ɣ*1/4*</t>
    </r>
    <r>
      <rPr>
        <sz val="16"/>
        <color theme="1"/>
        <rFont val="Calibri"/>
        <family val="2"/>
      </rPr>
      <t>π</t>
    </r>
    <r>
      <rPr>
        <sz val="16"/>
        <color theme="1"/>
        <rFont val="Calibri"/>
        <family val="2"/>
        <scheme val="minor"/>
      </rPr>
      <t>*D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*h</t>
    </r>
    <r>
      <rPr>
        <vertAlign val="subscript"/>
        <sz val="16"/>
        <color theme="1"/>
        <rFont val="Calibri"/>
        <family val="2"/>
        <scheme val="minor"/>
      </rPr>
      <t>x</t>
    </r>
    <r>
      <rPr>
        <sz val="16"/>
        <color theme="1"/>
        <rFont val="Calibri"/>
        <family val="2"/>
        <scheme val="minor"/>
      </rPr>
      <t>*</t>
    </r>
    <r>
      <rPr>
        <sz val="16"/>
        <color theme="1"/>
        <rFont val="Calibri"/>
        <family val="2"/>
      </rPr>
      <t>tg</t>
    </r>
    <r>
      <rPr>
        <vertAlign val="superscript"/>
        <sz val="16"/>
        <color theme="1"/>
        <rFont val="Calibri"/>
        <family val="2"/>
      </rPr>
      <t>2</t>
    </r>
    <r>
      <rPr>
        <sz val="16"/>
        <color theme="1"/>
        <rFont val="Calibri"/>
        <family val="2"/>
      </rPr>
      <t>(45°+ϕ/2)]+[ɣ*tgϕ</t>
    </r>
    <r>
      <rPr>
        <vertAlign val="subscript"/>
        <sz val="16"/>
        <color theme="1"/>
        <rFont val="Calibri"/>
        <family val="2"/>
      </rPr>
      <t>1</t>
    </r>
    <r>
      <rPr>
        <sz val="16"/>
        <color theme="1"/>
        <rFont val="Calibri"/>
        <family val="2"/>
      </rPr>
      <t>*π*D*h</t>
    </r>
    <r>
      <rPr>
        <vertAlign val="subscript"/>
        <sz val="16"/>
        <color theme="1"/>
        <rFont val="Calibri"/>
        <family val="2"/>
      </rPr>
      <t>x</t>
    </r>
    <r>
      <rPr>
        <sz val="16"/>
        <color theme="1"/>
        <rFont val="Calibri"/>
        <family val="2"/>
      </rPr>
      <t>*(Δ+h</t>
    </r>
    <r>
      <rPr>
        <vertAlign val="subscript"/>
        <sz val="16"/>
        <color theme="1"/>
        <rFont val="Calibri"/>
        <family val="2"/>
      </rPr>
      <t>x</t>
    </r>
    <r>
      <rPr>
        <sz val="16"/>
        <color theme="1"/>
        <rFont val="Calibri"/>
        <family val="2"/>
      </rPr>
      <t>/2)*(1+tg</t>
    </r>
    <r>
      <rPr>
        <vertAlign val="superscript"/>
        <sz val="16"/>
        <color theme="1"/>
        <rFont val="Calibri"/>
        <family val="2"/>
      </rPr>
      <t>2</t>
    </r>
    <r>
      <rPr>
        <sz val="16"/>
        <color theme="1"/>
        <rFont val="Calibri"/>
        <family val="2"/>
      </rPr>
      <t>ϕ)]</t>
    </r>
  </si>
  <si>
    <t>Δ</t>
  </si>
  <si>
    <t>différence de hauteur entre plan de campagne et surface superieure de la couche "X"</t>
  </si>
  <si>
    <t>sol</t>
  </si>
  <si>
    <t>epesséur</t>
  </si>
  <si>
    <t>couche 1</t>
  </si>
  <si>
    <t>couche 2</t>
  </si>
  <si>
    <t>couche 3</t>
  </si>
  <si>
    <t>couche 4</t>
  </si>
  <si>
    <t>couche 5</t>
  </si>
  <si>
    <t>couche 6</t>
  </si>
  <si>
    <t>couche 7</t>
  </si>
  <si>
    <t>couche 8</t>
  </si>
  <si>
    <t>couche 9</t>
  </si>
  <si>
    <t>couche 10</t>
  </si>
  <si>
    <r>
      <rPr>
        <b/>
        <sz val="10"/>
        <color theme="1"/>
        <rFont val="Calibri"/>
        <family val="2"/>
        <scheme val="minor"/>
      </rPr>
      <t>ps</t>
    </r>
    <r>
      <rPr>
        <sz val="10"/>
        <color theme="1"/>
        <rFont val="Calibri"/>
        <family val="2"/>
        <scheme val="minor"/>
      </rPr>
      <t xml:space="preserve"> (kN/m</t>
    </r>
    <r>
      <rPr>
        <vertAlign val="sub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</si>
  <si>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t>poids spécifique du material du pieu (25 béton - 78 acier)</t>
  </si>
  <si>
    <t>sollicitation du béton :</t>
  </si>
  <si>
    <t>Sable argileux</t>
  </si>
  <si>
    <t>Argile gravelo-sableuse</t>
  </si>
  <si>
    <t>Argile sableuse</t>
  </si>
  <si>
    <t>coupe du pieu</t>
  </si>
  <si>
    <t>Calcul Pieux en béton armée 0,45x0,45 m</t>
  </si>
  <si>
    <t xml:space="preserve">&lt;--- charge possible </t>
  </si>
  <si>
    <t>sur chaque pieu</t>
  </si>
  <si>
    <t>Charge pour pieu incliné</t>
  </si>
  <si>
    <t>°      ---&gt;</t>
  </si>
  <si>
    <t xml:space="preserve">x </t>
  </si>
  <si>
    <r>
      <t>sen(</t>
    </r>
    <r>
      <rPr>
        <b/>
        <sz val="11"/>
        <color theme="1"/>
        <rFont val="Calibri"/>
        <family val="2"/>
      </rPr>
      <t>α</t>
    </r>
    <r>
      <rPr>
        <b/>
        <sz val="11"/>
        <color theme="1"/>
        <rFont val="Calibri"/>
        <family val="2"/>
        <scheme val="minor"/>
      </rPr>
      <t>)</t>
    </r>
  </si>
  <si>
    <t>kN ----&gt;</t>
  </si>
  <si>
    <r>
      <t>generique: entrer section en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périmètre en 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</si>
</sst>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Roboto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  <font>
      <vertAlign val="subscript"/>
      <sz val="16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9F9F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/>
    <xf numFmtId="0" fontId="0" fillId="0" borderId="0" xfId="0" applyFill="1" applyBorder="1" applyAlignment="1">
      <alignment horizontal="center"/>
    </xf>
    <xf numFmtId="0" fontId="0" fillId="0" borderId="0" xfId="0" quotePrefix="1"/>
    <xf numFmtId="0" fontId="0" fillId="0" borderId="0" xfId="0" quotePrefix="1" applyBorder="1" applyAlignment="1">
      <alignment horizontal="center"/>
    </xf>
    <xf numFmtId="0" fontId="0" fillId="0" borderId="0" xfId="0" applyBorder="1"/>
    <xf numFmtId="2" fontId="0" fillId="2" borderId="4" xfId="0" applyNumberFormat="1" applyFill="1" applyBorder="1"/>
    <xf numFmtId="2" fontId="0" fillId="5" borderId="4" xfId="0" applyNumberFormat="1" applyFill="1" applyBorder="1"/>
    <xf numFmtId="0" fontId="0" fillId="0" borderId="7" xfId="0" applyBorder="1"/>
    <xf numFmtId="0" fontId="0" fillId="6" borderId="6" xfId="0" applyFill="1" applyBorder="1" applyAlignment="1">
      <alignment horizontal="center"/>
    </xf>
    <xf numFmtId="2" fontId="0" fillId="0" borderId="7" xfId="0" applyNumberFormat="1" applyBorder="1"/>
    <xf numFmtId="2" fontId="0" fillId="4" borderId="5" xfId="0" applyNumberForma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0" fillId="0" borderId="12" xfId="0" applyFont="1" applyBorder="1" applyAlignment="1">
      <alignment horizontal="right"/>
    </xf>
    <xf numFmtId="0" fontId="0" fillId="0" borderId="7" xfId="0" quotePrefix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Border="1"/>
    <xf numFmtId="0" fontId="0" fillId="0" borderId="0" xfId="0" applyFill="1" applyBorder="1"/>
    <xf numFmtId="0" fontId="0" fillId="4" borderId="3" xfId="0" applyFill="1" applyBorder="1"/>
    <xf numFmtId="2" fontId="0" fillId="0" borderId="4" xfId="0" applyNumberFormat="1" applyBorder="1"/>
    <xf numFmtId="2" fontId="0" fillId="0" borderId="15" xfId="0" applyNumberFormat="1" applyBorder="1"/>
    <xf numFmtId="2" fontId="0" fillId="0" borderId="14" xfId="0" applyNumberFormat="1" applyBorder="1"/>
    <xf numFmtId="2" fontId="0" fillId="0" borderId="0" xfId="0" applyNumberFormat="1"/>
    <xf numFmtId="0" fontId="0" fillId="8" borderId="16" xfId="0" applyFill="1" applyBorder="1"/>
    <xf numFmtId="0" fontId="1" fillId="3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0" xfId="0" applyFill="1"/>
    <xf numFmtId="2" fontId="0" fillId="0" borderId="0" xfId="0" quotePrefix="1" applyNumberFormat="1" applyFill="1" applyAlignment="1">
      <alignment horizontal="right"/>
    </xf>
    <xf numFmtId="0" fontId="0" fillId="4" borderId="18" xfId="0" applyFill="1" applyBorder="1"/>
    <xf numFmtId="0" fontId="0" fillId="4" borderId="19" xfId="0" applyFill="1" applyBorder="1" applyAlignment="1">
      <alignment horizontal="right"/>
    </xf>
    <xf numFmtId="2" fontId="0" fillId="0" borderId="0" xfId="0" applyNumberFormat="1" applyBorder="1"/>
    <xf numFmtId="2" fontId="0" fillId="0" borderId="5" xfId="0" applyNumberFormat="1" applyBorder="1"/>
    <xf numFmtId="0" fontId="0" fillId="0" borderId="13" xfId="0" applyBorder="1" applyAlignment="1">
      <alignment vertical="top"/>
    </xf>
    <xf numFmtId="0" fontId="0" fillId="0" borderId="7" xfId="0" applyBorder="1" applyAlignment="1">
      <alignment vertical="top"/>
    </xf>
    <xf numFmtId="0" fontId="0" fillId="4" borderId="0" xfId="0" applyFill="1" applyBorder="1"/>
    <xf numFmtId="0" fontId="16" fillId="2" borderId="1" xfId="0" applyFont="1" applyFill="1" applyBorder="1"/>
    <xf numFmtId="0" fontId="16" fillId="2" borderId="2" xfId="0" applyFont="1" applyFill="1" applyBorder="1"/>
    <xf numFmtId="0" fontId="16" fillId="2" borderId="3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5" fillId="4" borderId="2" xfId="0" applyFont="1" applyFill="1" applyBorder="1"/>
    <xf numFmtId="0" fontId="12" fillId="4" borderId="21" xfId="0" applyFont="1" applyFill="1" applyBorder="1"/>
    <xf numFmtId="0" fontId="0" fillId="4" borderId="20" xfId="0" applyFill="1" applyBorder="1"/>
    <xf numFmtId="0" fontId="0" fillId="4" borderId="22" xfId="0" applyFill="1" applyBorder="1"/>
    <xf numFmtId="0" fontId="0" fillId="4" borderId="0" xfId="0" applyFill="1" applyBorder="1" applyAlignment="1">
      <alignment horizontal="right"/>
    </xf>
    <xf numFmtId="0" fontId="18" fillId="7" borderId="10" xfId="0" applyFont="1" applyFill="1" applyBorder="1"/>
    <xf numFmtId="0" fontId="19" fillId="7" borderId="10" xfId="0" applyFont="1" applyFill="1" applyBorder="1"/>
    <xf numFmtId="0" fontId="17" fillId="4" borderId="23" xfId="0" applyFont="1" applyFill="1" applyBorder="1" applyAlignment="1">
      <alignment horizontal="center"/>
    </xf>
    <xf numFmtId="0" fontId="0" fillId="4" borderId="24" xfId="0" applyFill="1" applyBorder="1"/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/>
    <xf numFmtId="0" fontId="16" fillId="0" borderId="7" xfId="0" applyFont="1" applyBorder="1" applyAlignment="1">
      <alignment horizontal="right"/>
    </xf>
    <xf numFmtId="0" fontId="0" fillId="0" borderId="13" xfId="0" applyBorder="1" applyAlignment="1">
      <alignment horizontal="center"/>
    </xf>
    <xf numFmtId="2" fontId="0" fillId="0" borderId="8" xfId="0" applyNumberFormat="1" applyBorder="1"/>
    <xf numFmtId="2" fontId="0" fillId="2" borderId="15" xfId="0" applyNumberFormat="1" applyFill="1" applyBorder="1"/>
    <xf numFmtId="0" fontId="0" fillId="2" borderId="19" xfId="0" applyFill="1" applyBorder="1" applyAlignment="1">
      <alignment horizontal="center"/>
    </xf>
    <xf numFmtId="0" fontId="0" fillId="4" borderId="17" xfId="0" applyFill="1" applyBorder="1"/>
    <xf numFmtId="0" fontId="20" fillId="4" borderId="26" xfId="0" applyFont="1" applyFill="1" applyBorder="1" applyAlignment="1">
      <alignment horizontal="left"/>
    </xf>
    <xf numFmtId="0" fontId="17" fillId="4" borderId="27" xfId="0" applyFont="1" applyFill="1" applyBorder="1"/>
    <xf numFmtId="0" fontId="0" fillId="6" borderId="28" xfId="0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/>
    <xf numFmtId="0" fontId="17" fillId="0" borderId="0" xfId="0" quotePrefix="1" applyFont="1" applyBorder="1" applyAlignment="1">
      <alignment horizontal="center"/>
    </xf>
    <xf numFmtId="0" fontId="21" fillId="0" borderId="24" xfId="0" applyFont="1" applyBorder="1"/>
    <xf numFmtId="0" fontId="21" fillId="0" borderId="12" xfId="0" applyFont="1" applyBorder="1"/>
    <xf numFmtId="0" fontId="0" fillId="0" borderId="13" xfId="0" applyBorder="1"/>
    <xf numFmtId="0" fontId="21" fillId="0" borderId="10" xfId="0" applyFont="1" applyBorder="1"/>
    <xf numFmtId="0" fontId="0" fillId="0" borderId="32" xfId="0" applyBorder="1" applyAlignment="1">
      <alignment horizontal="center"/>
    </xf>
    <xf numFmtId="0" fontId="3" fillId="0" borderId="32" xfId="0" applyFon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0" fillId="0" borderId="33" xfId="0" quotePrefix="1" applyBorder="1" applyAlignment="1">
      <alignment horizontal="center"/>
    </xf>
    <xf numFmtId="0" fontId="0" fillId="0" borderId="34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20" xfId="0" applyBorder="1"/>
    <xf numFmtId="0" fontId="21" fillId="0" borderId="1" xfId="0" applyFont="1" applyBorder="1"/>
    <xf numFmtId="0" fontId="0" fillId="0" borderId="2" xfId="0" applyBorder="1"/>
    <xf numFmtId="0" fontId="24" fillId="0" borderId="30" xfId="0" applyFont="1" applyBorder="1"/>
    <xf numFmtId="0" fontId="26" fillId="0" borderId="30" xfId="0" applyFont="1" applyBorder="1"/>
    <xf numFmtId="0" fontId="0" fillId="0" borderId="39" xfId="0" applyBorder="1"/>
    <xf numFmtId="0" fontId="0" fillId="0" borderId="40" xfId="0" applyBorder="1"/>
    <xf numFmtId="0" fontId="0" fillId="0" borderId="1" xfId="0" applyBorder="1"/>
    <xf numFmtId="0" fontId="21" fillId="0" borderId="2" xfId="0" applyFon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9" fillId="2" borderId="0" xfId="0" applyFont="1" applyFill="1"/>
    <xf numFmtId="0" fontId="0" fillId="2" borderId="0" xfId="0" applyFill="1"/>
    <xf numFmtId="0" fontId="30" fillId="0" borderId="0" xfId="0" applyFont="1" applyAlignment="1">
      <alignment vertic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right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6" xfId="0" applyFill="1" applyBorder="1"/>
    <xf numFmtId="2" fontId="0" fillId="0" borderId="4" xfId="0" applyNumberFormat="1" applyFill="1" applyBorder="1"/>
    <xf numFmtId="0" fontId="0" fillId="0" borderId="36" xfId="0" applyBorder="1"/>
    <xf numFmtId="0" fontId="17" fillId="0" borderId="29" xfId="0" applyFont="1" applyBorder="1"/>
    <xf numFmtId="0" fontId="20" fillId="0" borderId="29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10" fontId="0" fillId="9" borderId="45" xfId="0" applyNumberFormat="1" applyFill="1" applyBorder="1"/>
    <xf numFmtId="1" fontId="0" fillId="0" borderId="29" xfId="0" applyNumberFormat="1" applyBorder="1" applyAlignment="1">
      <alignment horizontal="center"/>
    </xf>
    <xf numFmtId="0" fontId="33" fillId="3" borderId="1" xfId="0" applyFont="1" applyFill="1" applyBorder="1"/>
    <xf numFmtId="0" fontId="33" fillId="3" borderId="2" xfId="0" applyFont="1" applyFill="1" applyBorder="1"/>
    <xf numFmtId="0" fontId="33" fillId="3" borderId="2" xfId="0" quotePrefix="1" applyFont="1" applyFill="1" applyBorder="1" applyAlignment="1">
      <alignment horizontal="left"/>
    </xf>
    <xf numFmtId="2" fontId="33" fillId="3" borderId="2" xfId="0" applyNumberFormat="1" applyFont="1" applyFill="1" applyBorder="1"/>
    <xf numFmtId="0" fontId="33" fillId="3" borderId="2" xfId="0" applyFont="1" applyFill="1" applyBorder="1" applyAlignment="1">
      <alignment horizontal="center"/>
    </xf>
    <xf numFmtId="2" fontId="33" fillId="3" borderId="2" xfId="0" quotePrefix="1" applyNumberFormat="1" applyFont="1" applyFill="1" applyBorder="1"/>
    <xf numFmtId="0" fontId="33" fillId="3" borderId="2" xfId="0" quotePrefix="1" applyFont="1" applyFill="1" applyBorder="1" applyAlignment="1">
      <alignment horizontal="center"/>
    </xf>
    <xf numFmtId="0" fontId="33" fillId="10" borderId="3" xfId="0" applyFont="1" applyFill="1" applyBorder="1"/>
    <xf numFmtId="2" fontId="17" fillId="10" borderId="27" xfId="0" applyNumberFormat="1" applyFont="1" applyFill="1" applyBorder="1"/>
    <xf numFmtId="2" fontId="0" fillId="11" borderId="1" xfId="0" applyNumberFormat="1" applyFill="1" applyBorder="1"/>
    <xf numFmtId="0" fontId="0" fillId="11" borderId="3" xfId="0" applyFill="1" applyBorder="1"/>
    <xf numFmtId="0" fontId="0" fillId="2" borderId="3" xfId="0" applyFill="1" applyBorder="1"/>
    <xf numFmtId="0" fontId="0" fillId="2" borderId="36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0" fillId="2" borderId="36" xfId="0" applyFill="1" applyBorder="1" applyAlignment="1">
      <alignment horizontal="left"/>
    </xf>
    <xf numFmtId="0" fontId="0" fillId="2" borderId="45" xfId="0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9F9F9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132</xdr:row>
      <xdr:rowOff>19050</xdr:rowOff>
    </xdr:from>
    <xdr:to>
      <xdr:col>12</xdr:col>
      <xdr:colOff>392907</xdr:colOff>
      <xdr:row>146</xdr:row>
      <xdr:rowOff>133350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641" t="85156" r="12810" b="1096"/>
        <a:stretch/>
      </xdr:blipFill>
      <xdr:spPr>
        <a:xfrm>
          <a:off x="1619250" y="24965025"/>
          <a:ext cx="5915025" cy="2781300"/>
        </a:xfrm>
        <a:prstGeom prst="rect">
          <a:avLst/>
        </a:prstGeom>
      </xdr:spPr>
    </xdr:pic>
    <xdr:clientData/>
  </xdr:twoCellAnchor>
  <xdr:twoCellAnchor editAs="oneCell">
    <xdr:from>
      <xdr:col>12</xdr:col>
      <xdr:colOff>257745</xdr:colOff>
      <xdr:row>13</xdr:row>
      <xdr:rowOff>17145</xdr:rowOff>
    </xdr:from>
    <xdr:to>
      <xdr:col>14</xdr:col>
      <xdr:colOff>765179</xdr:colOff>
      <xdr:row>35</xdr:row>
      <xdr:rowOff>32385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6220" y="2827020"/>
          <a:ext cx="1726635" cy="4568190"/>
        </a:xfrm>
        <a:prstGeom prst="rect">
          <a:avLst/>
        </a:prstGeom>
      </xdr:spPr>
    </xdr:pic>
    <xdr:clientData/>
  </xdr:twoCellAnchor>
  <xdr:twoCellAnchor editAs="oneCell">
    <xdr:from>
      <xdr:col>17</xdr:col>
      <xdr:colOff>11906</xdr:colOff>
      <xdr:row>24</xdr:row>
      <xdr:rowOff>154781</xdr:rowOff>
    </xdr:from>
    <xdr:to>
      <xdr:col>25</xdr:col>
      <xdr:colOff>320802</xdr:colOff>
      <xdr:row>36</xdr:row>
      <xdr:rowOff>166389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9FC202EF-9725-4EFB-B9F1-AFFC14EAE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3656" y="5381625"/>
          <a:ext cx="5333333" cy="2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72"/>
  <sheetViews>
    <sheetView tabSelected="1" zoomScale="80" zoomScaleNormal="80" workbookViewId="0">
      <selection activeCell="U71" sqref="U71:U73"/>
    </sheetView>
  </sheetViews>
  <sheetFormatPr defaultRowHeight="15" x14ac:dyDescent="0.25"/>
  <cols>
    <col min="1" max="1" width="4" customWidth="1"/>
    <col min="2" max="3" width="6.42578125" customWidth="1"/>
    <col min="4" max="4" width="10" customWidth="1"/>
    <col min="6" max="6" width="15" customWidth="1"/>
    <col min="8" max="8" width="10.7109375" customWidth="1"/>
    <col min="9" max="9" width="10.28515625" customWidth="1"/>
    <col min="10" max="10" width="9.42578125" customWidth="1"/>
    <col min="11" max="11" width="9.85546875" customWidth="1"/>
    <col min="15" max="15" width="13.7109375" bestFit="1" customWidth="1"/>
    <col min="21" max="21" width="10.28515625" customWidth="1"/>
    <col min="22" max="22" width="10.42578125" bestFit="1" customWidth="1"/>
  </cols>
  <sheetData>
    <row r="2" spans="3:24" ht="15.75" thickBot="1" x14ac:dyDescent="0.3">
      <c r="E2" s="2"/>
    </row>
    <row r="3" spans="3:24" ht="24" thickBot="1" x14ac:dyDescent="0.4">
      <c r="E3" s="104" t="s">
        <v>135</v>
      </c>
      <c r="F3" s="105"/>
      <c r="G3" s="105"/>
      <c r="H3" s="105"/>
      <c r="I3" s="105"/>
      <c r="J3" s="105"/>
      <c r="R3" s="88"/>
      <c r="S3" s="89" t="s">
        <v>54</v>
      </c>
      <c r="T3" s="89"/>
      <c r="U3" s="103" t="s">
        <v>9</v>
      </c>
      <c r="V3" s="94"/>
      <c r="W3" s="95" t="s">
        <v>106</v>
      </c>
      <c r="X3" s="103" t="s">
        <v>9</v>
      </c>
    </row>
    <row r="4" spans="3:24" x14ac:dyDescent="0.25">
      <c r="F4" s="106"/>
      <c r="R4" s="92" t="s">
        <v>68</v>
      </c>
      <c r="S4" s="87"/>
      <c r="T4" s="87"/>
      <c r="U4" s="96" t="s">
        <v>76</v>
      </c>
      <c r="V4" s="92" t="s">
        <v>87</v>
      </c>
      <c r="W4" s="87"/>
      <c r="X4" s="86" t="s">
        <v>97</v>
      </c>
    </row>
    <row r="5" spans="3:24" x14ac:dyDescent="0.25">
      <c r="R5" s="93" t="s">
        <v>66</v>
      </c>
      <c r="S5" s="85"/>
      <c r="T5" s="85"/>
      <c r="U5" s="97" t="s">
        <v>75</v>
      </c>
      <c r="V5" s="93" t="s">
        <v>88</v>
      </c>
      <c r="W5" s="85"/>
      <c r="X5" s="82" t="s">
        <v>98</v>
      </c>
    </row>
    <row r="6" spans="3:24" x14ac:dyDescent="0.25">
      <c r="C6" t="s">
        <v>44</v>
      </c>
      <c r="D6" t="s">
        <v>46</v>
      </c>
      <c r="R6" s="93" t="s">
        <v>67</v>
      </c>
      <c r="S6" s="85"/>
      <c r="T6" s="85"/>
      <c r="U6" s="97" t="s">
        <v>77</v>
      </c>
      <c r="V6" s="93" t="s">
        <v>89</v>
      </c>
      <c r="W6" s="85"/>
      <c r="X6" s="82" t="s">
        <v>99</v>
      </c>
    </row>
    <row r="7" spans="3:24" x14ac:dyDescent="0.25">
      <c r="C7" t="s">
        <v>45</v>
      </c>
      <c r="D7" t="s">
        <v>47</v>
      </c>
      <c r="R7" s="93" t="s">
        <v>65</v>
      </c>
      <c r="S7" s="85"/>
      <c r="T7" s="85"/>
      <c r="U7" s="97" t="s">
        <v>78</v>
      </c>
      <c r="V7" s="93" t="s">
        <v>90</v>
      </c>
      <c r="W7" s="85"/>
      <c r="X7" s="82" t="s">
        <v>100</v>
      </c>
    </row>
    <row r="8" spans="3:24" ht="18" x14ac:dyDescent="0.35">
      <c r="C8" t="s">
        <v>3</v>
      </c>
      <c r="D8" t="s">
        <v>0</v>
      </c>
      <c r="R8" s="93" t="s">
        <v>69</v>
      </c>
      <c r="S8" s="85"/>
      <c r="T8" s="85"/>
      <c r="U8" s="97" t="s">
        <v>79</v>
      </c>
      <c r="V8" s="93" t="s">
        <v>92</v>
      </c>
      <c r="W8" s="85"/>
      <c r="X8" s="82" t="s">
        <v>101</v>
      </c>
    </row>
    <row r="9" spans="3:24" ht="18" x14ac:dyDescent="0.35">
      <c r="C9" t="s">
        <v>28</v>
      </c>
      <c r="D9" t="s">
        <v>1</v>
      </c>
      <c r="R9" s="93" t="s">
        <v>70</v>
      </c>
      <c r="S9" s="85"/>
      <c r="T9" s="85"/>
      <c r="U9" s="97" t="s">
        <v>80</v>
      </c>
      <c r="V9" s="93" t="s">
        <v>93</v>
      </c>
      <c r="W9" s="85"/>
      <c r="X9" s="82" t="s">
        <v>102</v>
      </c>
    </row>
    <row r="10" spans="3:24" ht="18" x14ac:dyDescent="0.35">
      <c r="C10" t="s">
        <v>26</v>
      </c>
      <c r="D10" t="s">
        <v>39</v>
      </c>
      <c r="R10" s="93" t="s">
        <v>71</v>
      </c>
      <c r="S10" s="85"/>
      <c r="T10" s="85"/>
      <c r="U10" s="97" t="s">
        <v>85</v>
      </c>
      <c r="V10" s="93" t="s">
        <v>94</v>
      </c>
      <c r="W10" s="85"/>
      <c r="X10" s="82" t="s">
        <v>103</v>
      </c>
    </row>
    <row r="11" spans="3:24" ht="15.75" thickBot="1" x14ac:dyDescent="0.3">
      <c r="R11" s="93" t="s">
        <v>72</v>
      </c>
      <c r="S11" s="85"/>
      <c r="T11" s="85"/>
      <c r="U11" s="97" t="s">
        <v>86</v>
      </c>
      <c r="V11" s="93" t="s">
        <v>95</v>
      </c>
      <c r="W11" s="85"/>
      <c r="X11" s="101" t="s">
        <v>104</v>
      </c>
    </row>
    <row r="12" spans="3:24" ht="21" thickBot="1" x14ac:dyDescent="0.3">
      <c r="E12" s="31" t="s">
        <v>37</v>
      </c>
      <c r="F12" s="32"/>
      <c r="G12" s="33"/>
      <c r="R12" s="59" t="s">
        <v>73</v>
      </c>
      <c r="S12" s="12"/>
      <c r="T12" s="12"/>
      <c r="U12" s="98" t="s">
        <v>74</v>
      </c>
      <c r="V12" s="99" t="s">
        <v>96</v>
      </c>
      <c r="W12" s="100"/>
      <c r="X12" s="102" t="s">
        <v>105</v>
      </c>
    </row>
    <row r="13" spans="3:24" ht="15.75" thickBot="1" x14ac:dyDescent="0.3"/>
    <row r="14" spans="3:24" ht="21.75" thickBot="1" x14ac:dyDescent="0.4">
      <c r="D14" s="46"/>
      <c r="E14" s="47"/>
      <c r="F14" s="47"/>
      <c r="G14" s="48" t="s">
        <v>111</v>
      </c>
      <c r="H14" s="47"/>
      <c r="I14" s="47"/>
      <c r="J14" s="47"/>
      <c r="K14" s="47"/>
      <c r="L14" s="25"/>
    </row>
    <row r="15" spans="3:24" ht="28.15" customHeight="1" x14ac:dyDescent="0.45">
      <c r="C15" s="23"/>
      <c r="D15" s="49" t="s">
        <v>113</v>
      </c>
      <c r="E15" s="50"/>
      <c r="F15" s="50"/>
      <c r="G15" s="50"/>
      <c r="H15" s="50"/>
      <c r="I15" s="50"/>
      <c r="J15" s="51"/>
      <c r="K15" s="50"/>
      <c r="L15" s="51"/>
      <c r="R15" s="17"/>
      <c r="S15" s="75" t="s">
        <v>54</v>
      </c>
      <c r="T15" s="19"/>
      <c r="U15" s="77" t="s">
        <v>6</v>
      </c>
      <c r="V15" s="76" t="s">
        <v>62</v>
      </c>
    </row>
    <row r="16" spans="3:24" ht="15.75" thickBot="1" x14ac:dyDescent="0.3">
      <c r="R16" s="59"/>
      <c r="S16" s="12"/>
      <c r="T16" s="74"/>
      <c r="U16" s="91" t="s">
        <v>128</v>
      </c>
      <c r="V16" s="90" t="s">
        <v>91</v>
      </c>
    </row>
    <row r="17" spans="4:22" ht="15.75" thickBot="1" x14ac:dyDescent="0.3">
      <c r="F17" s="43" t="s">
        <v>43</v>
      </c>
      <c r="G17" s="44"/>
      <c r="H17" s="45"/>
      <c r="I17" s="130"/>
      <c r="R17" s="72" t="s">
        <v>55</v>
      </c>
      <c r="S17" s="9"/>
      <c r="T17" s="9"/>
      <c r="U17" s="80">
        <v>17</v>
      </c>
      <c r="V17" s="81" t="s">
        <v>63</v>
      </c>
    </row>
    <row r="18" spans="4:22" ht="15.75" thickBot="1" x14ac:dyDescent="0.3">
      <c r="R18" s="72" t="s">
        <v>56</v>
      </c>
      <c r="S18" s="9"/>
      <c r="T18" s="9"/>
      <c r="U18" s="78">
        <v>17</v>
      </c>
      <c r="V18" s="82" t="s">
        <v>64</v>
      </c>
    </row>
    <row r="19" spans="4:22" ht="16.5" thickBot="1" x14ac:dyDescent="0.3">
      <c r="E19" s="133" t="s">
        <v>116</v>
      </c>
      <c r="F19" s="134"/>
      <c r="G19" s="114" t="s">
        <v>117</v>
      </c>
      <c r="H19" s="115" t="s">
        <v>9</v>
      </c>
      <c r="I19" s="115" t="s">
        <v>6</v>
      </c>
      <c r="J19" s="116" t="s">
        <v>62</v>
      </c>
      <c r="R19" s="72" t="s">
        <v>57</v>
      </c>
      <c r="S19" s="9"/>
      <c r="T19" s="9"/>
      <c r="U19" s="79">
        <v>18</v>
      </c>
      <c r="V19" s="82" t="s">
        <v>81</v>
      </c>
    </row>
    <row r="20" spans="4:22" x14ac:dyDescent="0.25">
      <c r="R20" s="72" t="s">
        <v>58</v>
      </c>
      <c r="S20" s="9"/>
      <c r="T20" s="9"/>
      <c r="U20" s="79">
        <v>19</v>
      </c>
      <c r="V20" s="82" t="s">
        <v>82</v>
      </c>
    </row>
    <row r="21" spans="4:22" x14ac:dyDescent="0.25">
      <c r="D21" s="108" t="s">
        <v>118</v>
      </c>
      <c r="E21" s="135" t="s">
        <v>131</v>
      </c>
      <c r="F21" s="136"/>
      <c r="G21" s="109">
        <v>9</v>
      </c>
      <c r="H21" s="110">
        <v>40</v>
      </c>
      <c r="I21" s="110">
        <v>19</v>
      </c>
      <c r="J21" s="110">
        <v>0.25</v>
      </c>
      <c r="R21" s="72" t="s">
        <v>59</v>
      </c>
      <c r="S21" s="9"/>
      <c r="T21" s="9"/>
      <c r="U21" s="79">
        <v>17</v>
      </c>
      <c r="V21" s="82" t="s">
        <v>83</v>
      </c>
    </row>
    <row r="22" spans="4:22" x14ac:dyDescent="0.25">
      <c r="D22" s="108" t="s">
        <v>119</v>
      </c>
      <c r="E22" s="135" t="s">
        <v>132</v>
      </c>
      <c r="F22" s="136"/>
      <c r="G22" s="109">
        <v>1</v>
      </c>
      <c r="H22" s="110">
        <v>35</v>
      </c>
      <c r="I22" s="110">
        <v>19</v>
      </c>
      <c r="J22" s="110">
        <v>0.25</v>
      </c>
      <c r="R22" s="72" t="s">
        <v>60</v>
      </c>
      <c r="S22" s="9"/>
      <c r="T22" s="9"/>
      <c r="U22" s="79">
        <v>17</v>
      </c>
      <c r="V22" s="82" t="s">
        <v>81</v>
      </c>
    </row>
    <row r="23" spans="4:22" ht="15.75" thickBot="1" x14ac:dyDescent="0.3">
      <c r="D23" s="108" t="s">
        <v>120</v>
      </c>
      <c r="E23" s="135" t="s">
        <v>133</v>
      </c>
      <c r="F23" s="136"/>
      <c r="G23" s="109">
        <v>19</v>
      </c>
      <c r="H23" s="110">
        <v>30</v>
      </c>
      <c r="I23" s="110">
        <v>19</v>
      </c>
      <c r="J23" s="110">
        <v>0.25</v>
      </c>
      <c r="R23" s="73" t="s">
        <v>61</v>
      </c>
      <c r="S23" s="12"/>
      <c r="T23" s="12"/>
      <c r="U23" s="83">
        <v>18</v>
      </c>
      <c r="V23" s="84" t="s">
        <v>84</v>
      </c>
    </row>
    <row r="24" spans="4:22" x14ac:dyDescent="0.25">
      <c r="D24" s="108" t="s">
        <v>121</v>
      </c>
      <c r="E24" s="135"/>
      <c r="F24" s="136"/>
      <c r="G24" s="109"/>
      <c r="H24" s="110"/>
      <c r="I24" s="110"/>
      <c r="J24" s="110"/>
    </row>
    <row r="25" spans="4:22" x14ac:dyDescent="0.25">
      <c r="D25" s="108" t="s">
        <v>122</v>
      </c>
      <c r="E25" s="131"/>
      <c r="F25" s="132"/>
      <c r="G25" s="109"/>
      <c r="H25" s="110"/>
      <c r="I25" s="110"/>
      <c r="J25" s="110"/>
    </row>
    <row r="26" spans="4:22" x14ac:dyDescent="0.25">
      <c r="D26" s="108" t="s">
        <v>123</v>
      </c>
      <c r="E26" s="131"/>
      <c r="F26" s="132"/>
      <c r="G26" s="109"/>
      <c r="H26" s="110"/>
      <c r="I26" s="110"/>
      <c r="J26" s="110"/>
    </row>
    <row r="27" spans="4:22" x14ac:dyDescent="0.25">
      <c r="D27" s="108" t="s">
        <v>124</v>
      </c>
      <c r="E27" s="131"/>
      <c r="F27" s="132"/>
      <c r="G27" s="109"/>
      <c r="H27" s="110"/>
      <c r="I27" s="110"/>
      <c r="J27" s="110"/>
    </row>
    <row r="28" spans="4:22" x14ac:dyDescent="0.25">
      <c r="D28" s="108" t="s">
        <v>125</v>
      </c>
      <c r="E28" s="131"/>
      <c r="F28" s="132"/>
      <c r="G28" s="109"/>
      <c r="H28" s="110"/>
      <c r="I28" s="110"/>
      <c r="J28" s="110"/>
    </row>
    <row r="29" spans="4:22" x14ac:dyDescent="0.25">
      <c r="D29" s="108" t="s">
        <v>126</v>
      </c>
      <c r="E29" s="131"/>
      <c r="F29" s="132"/>
      <c r="G29" s="109"/>
      <c r="H29" s="110"/>
      <c r="I29" s="110"/>
      <c r="J29" s="110"/>
    </row>
    <row r="30" spans="4:22" ht="15.75" thickBot="1" x14ac:dyDescent="0.3">
      <c r="D30" s="108" t="s">
        <v>127</v>
      </c>
      <c r="E30" s="131"/>
      <c r="F30" s="132"/>
      <c r="G30" s="10"/>
      <c r="H30" s="111"/>
      <c r="I30" s="111"/>
      <c r="J30" s="111"/>
    </row>
    <row r="31" spans="4:22" ht="15.75" thickBot="1" x14ac:dyDescent="0.3">
      <c r="H31" s="118">
        <f>+(($G$21*H21)+($G$22*H22)+($G$23*H23)+($G$24*H24)+($G$25*H25)+($G$26*H26)+($G$27*H27)+($G$28*H28)+($G$29*H29)+($G$30*H30))/($G$21+$G$22+$G$23+$G$24+$G$25+$G$2621+$G$27+$G$28+$G$29+$G$30)</f>
        <v>33.275862068965516</v>
      </c>
      <c r="I31" s="107">
        <f>+(($G$21*I21)+($G$22*I22)+($G$23*I23)+($G$24*I24)+($G$25*I25)+($G$26*I26)+($G$27*I27)+($G$28*I28)+($G$29*I29)+($G$30*I30))/($G$21+$G$22+$G$23+$G$24+$G$25+$G$2621+$G$27+$G$28+$G$29+$G$30)</f>
        <v>19</v>
      </c>
      <c r="J31" s="107">
        <f>+(($G$21*J21)+($G$22*J22)+($G$23*J23)+($G$24*J24)+($G$25*J25)+($G$26*J26)+($G$27*J27)+($G$28*J28)+($G$29*J29)+($G$30*J30))/($G$21+$G$22+$G$23+$G$24+$G$25+$G$2621+$G$27+$G$28+$G$29+$G$30)</f>
        <v>0.25</v>
      </c>
    </row>
    <row r="33" spans="2:12" ht="15.75" thickBot="1" x14ac:dyDescent="0.3"/>
    <row r="34" spans="2:12" x14ac:dyDescent="0.25">
      <c r="B34" s="17"/>
      <c r="C34" s="18"/>
      <c r="D34" s="53" t="s">
        <v>42</v>
      </c>
      <c r="E34" s="54"/>
      <c r="F34" s="54"/>
      <c r="G34" s="54"/>
      <c r="H34" s="18"/>
      <c r="I34" s="55" t="s">
        <v>29</v>
      </c>
      <c r="J34" s="18"/>
      <c r="K34" s="55" t="s">
        <v>31</v>
      </c>
      <c r="L34" s="19"/>
    </row>
    <row r="35" spans="2:12" ht="17.25" x14ac:dyDescent="0.25">
      <c r="B35" s="56" t="s">
        <v>109</v>
      </c>
      <c r="C35" s="42"/>
      <c r="D35" s="42"/>
      <c r="E35" s="42"/>
      <c r="F35" s="42"/>
      <c r="G35" s="52" t="s">
        <v>32</v>
      </c>
      <c r="H35" s="10">
        <v>0</v>
      </c>
      <c r="I35" s="26">
        <f>(+H35/2)^2*PI()</f>
        <v>0</v>
      </c>
      <c r="J35" s="57" t="s">
        <v>8</v>
      </c>
      <c r="K35" s="26">
        <f>+H35*PI()</f>
        <v>0</v>
      </c>
      <c r="L35" s="58" t="s">
        <v>5</v>
      </c>
    </row>
    <row r="36" spans="2:12" ht="17.25" x14ac:dyDescent="0.25">
      <c r="B36" s="56" t="s">
        <v>110</v>
      </c>
      <c r="C36" s="42"/>
      <c r="D36" s="42"/>
      <c r="E36" s="42"/>
      <c r="F36" s="42"/>
      <c r="G36" s="52" t="s">
        <v>30</v>
      </c>
      <c r="H36" s="10">
        <v>0.45</v>
      </c>
      <c r="I36" s="26">
        <f>(H36*H36)</f>
        <v>0.20250000000000001</v>
      </c>
      <c r="J36" s="57" t="s">
        <v>8</v>
      </c>
      <c r="K36" s="26">
        <f>+H36*4</f>
        <v>1.8</v>
      </c>
      <c r="L36" s="58" t="s">
        <v>5</v>
      </c>
    </row>
    <row r="37" spans="2:12" ht="18" thickBot="1" x14ac:dyDescent="0.3">
      <c r="B37" s="56" t="s">
        <v>4</v>
      </c>
      <c r="C37" s="42"/>
      <c r="D37" s="42"/>
      <c r="E37" s="42"/>
      <c r="F37" s="42"/>
      <c r="G37" s="52" t="s">
        <v>143</v>
      </c>
      <c r="H37" s="10">
        <v>0</v>
      </c>
      <c r="I37" s="27">
        <f>+H37</f>
        <v>0</v>
      </c>
      <c r="J37" s="57" t="s">
        <v>8</v>
      </c>
      <c r="K37" s="63">
        <v>0</v>
      </c>
      <c r="L37" s="58" t="s">
        <v>5</v>
      </c>
    </row>
    <row r="38" spans="2:12" ht="18" thickBot="1" x14ac:dyDescent="0.3">
      <c r="B38" s="59"/>
      <c r="C38" s="12"/>
      <c r="D38" s="12"/>
      <c r="E38" s="12"/>
      <c r="F38" s="12"/>
      <c r="G38" s="12"/>
      <c r="H38" s="60"/>
      <c r="I38" s="62">
        <f>SUM(I35:I37)</f>
        <v>0.20250000000000001</v>
      </c>
      <c r="J38" s="22" t="s">
        <v>8</v>
      </c>
      <c r="K38" s="28">
        <f>SUM(K35:K37)</f>
        <v>1.8</v>
      </c>
      <c r="L38" s="61" t="s">
        <v>5</v>
      </c>
    </row>
    <row r="40" spans="2:12" ht="15.75" x14ac:dyDescent="0.25">
      <c r="C40" s="3" t="s">
        <v>2</v>
      </c>
      <c r="D40" s="10">
        <v>17.5</v>
      </c>
      <c r="E40" s="4" t="s">
        <v>5</v>
      </c>
      <c r="F40" t="s">
        <v>38</v>
      </c>
    </row>
    <row r="41" spans="2:12" ht="15.75" x14ac:dyDescent="0.25">
      <c r="C41" s="3" t="s">
        <v>114</v>
      </c>
      <c r="D41" s="10">
        <v>0</v>
      </c>
      <c r="E41" s="4" t="s">
        <v>5</v>
      </c>
      <c r="F41" t="s">
        <v>115</v>
      </c>
    </row>
    <row r="42" spans="2:12" ht="17.25" x14ac:dyDescent="0.25">
      <c r="C42" s="3" t="s">
        <v>4</v>
      </c>
      <c r="D42" s="11">
        <f>+I38</f>
        <v>0.20250000000000001</v>
      </c>
      <c r="E42" s="4" t="s">
        <v>8</v>
      </c>
      <c r="F42" s="1" t="s">
        <v>134</v>
      </c>
    </row>
    <row r="43" spans="2:12" ht="15.75" x14ac:dyDescent="0.25">
      <c r="C43" s="3" t="s">
        <v>14</v>
      </c>
      <c r="D43" s="11">
        <f>+K38</f>
        <v>1.8</v>
      </c>
      <c r="E43" s="6" t="s">
        <v>5</v>
      </c>
      <c r="F43" s="1" t="s">
        <v>112</v>
      </c>
    </row>
    <row r="44" spans="2:12" ht="17.25" x14ac:dyDescent="0.25">
      <c r="C44" s="3" t="s">
        <v>6</v>
      </c>
      <c r="D44" s="112">
        <f>+I31</f>
        <v>19</v>
      </c>
      <c r="E44" s="6" t="s">
        <v>7</v>
      </c>
      <c r="F44" s="1" t="s">
        <v>11</v>
      </c>
    </row>
    <row r="45" spans="2:12" ht="15.75" x14ac:dyDescent="0.25">
      <c r="C45" s="3" t="s">
        <v>9</v>
      </c>
      <c r="D45" s="112">
        <f>+H31</f>
        <v>33.275862068965516</v>
      </c>
      <c r="E45" s="6" t="s">
        <v>10</v>
      </c>
      <c r="F45" s="1" t="s">
        <v>12</v>
      </c>
    </row>
    <row r="46" spans="2:12" ht="18.75" x14ac:dyDescent="0.35">
      <c r="C46" s="3" t="s">
        <v>107</v>
      </c>
      <c r="D46" s="5">
        <v>35</v>
      </c>
      <c r="E46" s="6" t="s">
        <v>10</v>
      </c>
      <c r="F46" s="1" t="s">
        <v>108</v>
      </c>
    </row>
    <row r="47" spans="2:12" ht="15.75" x14ac:dyDescent="0.25">
      <c r="C47" s="3" t="s">
        <v>27</v>
      </c>
      <c r="D47" s="112">
        <f>+J31</f>
        <v>0.25</v>
      </c>
      <c r="F47" s="1" t="s">
        <v>13</v>
      </c>
    </row>
    <row r="48" spans="2:12" ht="17.25" x14ac:dyDescent="0.25">
      <c r="C48" s="3" t="s">
        <v>50</v>
      </c>
      <c r="D48" s="10">
        <v>25</v>
      </c>
      <c r="E48" s="6" t="s">
        <v>7</v>
      </c>
      <c r="F48" s="1" t="s">
        <v>129</v>
      </c>
      <c r="K48" s="9"/>
    </row>
    <row r="49" spans="3:17" ht="15.75" x14ac:dyDescent="0.25">
      <c r="C49" s="3" t="s">
        <v>49</v>
      </c>
      <c r="D49" s="26">
        <f>+D48*D40*D42</f>
        <v>88.59375</v>
      </c>
      <c r="E49" s="6" t="s">
        <v>16</v>
      </c>
      <c r="F49" s="1" t="s">
        <v>48</v>
      </c>
      <c r="K49" s="9"/>
    </row>
    <row r="50" spans="3:17" x14ac:dyDescent="0.25">
      <c r="K50" s="9"/>
    </row>
    <row r="51" spans="3:17" ht="18" x14ac:dyDescent="0.35">
      <c r="C51" s="4" t="s">
        <v>25</v>
      </c>
      <c r="D51">
        <f>+D44*100/2*D40^2*K38*D47*(1+TAN(RADIANS(D45))^2)</f>
        <v>187309.40116921699</v>
      </c>
      <c r="E51" t="s">
        <v>19</v>
      </c>
      <c r="F51" s="29">
        <f>+D51/100</f>
        <v>1873.0940116921699</v>
      </c>
      <c r="G51" s="3" t="s">
        <v>16</v>
      </c>
      <c r="H51" s="113" t="s">
        <v>51</v>
      </c>
      <c r="I51" s="85"/>
      <c r="J51" s="85"/>
      <c r="K51" s="117">
        <f>+F51/F53</f>
        <v>0.89019823346211258</v>
      </c>
      <c r="M51" s="9"/>
    </row>
    <row r="52" spans="3:17" ht="18.75" thickBot="1" x14ac:dyDescent="0.4">
      <c r="C52" s="4" t="s">
        <v>26</v>
      </c>
      <c r="D52" s="12">
        <f>+D42*D44*100*D40*(TAN(RADIANS(45+D45/2))^2)</f>
        <v>23103.733937491794</v>
      </c>
      <c r="E52" t="s">
        <v>19</v>
      </c>
      <c r="F52" s="14">
        <f>+D52/100</f>
        <v>231.03733937491793</v>
      </c>
      <c r="G52" s="3" t="s">
        <v>16</v>
      </c>
      <c r="H52" s="113" t="s">
        <v>52</v>
      </c>
      <c r="I52" s="85"/>
      <c r="J52" s="85"/>
      <c r="K52" s="117">
        <f>+F52/F53</f>
        <v>0.10980176653788738</v>
      </c>
      <c r="M52" s="9"/>
    </row>
    <row r="53" spans="3:17" ht="15.75" thickBot="1" x14ac:dyDescent="0.3">
      <c r="C53" s="4" t="s">
        <v>45</v>
      </c>
      <c r="D53" s="16">
        <f>+D51+D52</f>
        <v>210413.1351067088</v>
      </c>
      <c r="E53" t="s">
        <v>19</v>
      </c>
      <c r="F53" s="62">
        <f>+F51+F52</f>
        <v>2104.131351067088</v>
      </c>
      <c r="G53" s="4" t="s">
        <v>16</v>
      </c>
      <c r="H53" s="70" t="s">
        <v>15</v>
      </c>
      <c r="I53" s="70"/>
      <c r="J53" s="70"/>
      <c r="K53" s="71" t="s">
        <v>17</v>
      </c>
      <c r="L53" s="39">
        <f>+F53/10</f>
        <v>210.41313510670881</v>
      </c>
      <c r="M53" s="4" t="s">
        <v>18</v>
      </c>
      <c r="N53" s="24"/>
      <c r="Q53" s="34"/>
    </row>
    <row r="54" spans="3:17" ht="16.5" thickTop="1" thickBot="1" x14ac:dyDescent="0.3">
      <c r="C54" s="4"/>
      <c r="D54" s="9"/>
      <c r="F54" s="9"/>
      <c r="G54" s="4"/>
      <c r="L54" s="8"/>
      <c r="N54" s="38"/>
      <c r="O54" s="4"/>
      <c r="Q54" s="34"/>
    </row>
    <row r="55" spans="3:17" ht="16.5" thickBot="1" x14ac:dyDescent="0.3">
      <c r="C55" s="36"/>
      <c r="D55" s="37" t="s">
        <v>40</v>
      </c>
      <c r="E55" s="64">
        <v>2</v>
      </c>
      <c r="F55" s="8" t="s">
        <v>17</v>
      </c>
      <c r="G55" s="66" t="s">
        <v>53</v>
      </c>
      <c r="H55" s="67"/>
      <c r="I55" s="67"/>
      <c r="J55" s="127">
        <f>+(F53-D49)/E55</f>
        <v>1007.768800533544</v>
      </c>
      <c r="K55" s="68" t="s">
        <v>16</v>
      </c>
      <c r="L55" s="8" t="s">
        <v>17</v>
      </c>
      <c r="M55" s="15">
        <f>+J55/10</f>
        <v>100.7768800533544</v>
      </c>
      <c r="N55" s="13" t="s">
        <v>18</v>
      </c>
      <c r="O55" s="69" t="s">
        <v>136</v>
      </c>
      <c r="P55" s="70"/>
      <c r="Q55" s="70"/>
    </row>
    <row r="56" spans="3:17" ht="15.75" thickBot="1" x14ac:dyDescent="0.3">
      <c r="O56" s="69" t="s">
        <v>137</v>
      </c>
      <c r="Q56" s="34"/>
    </row>
    <row r="57" spans="3:17" x14ac:dyDescent="0.25">
      <c r="C57" s="30" t="s">
        <v>130</v>
      </c>
      <c r="D57" s="65"/>
      <c r="E57" s="65"/>
      <c r="F57" s="18"/>
      <c r="G57" s="18"/>
      <c r="H57" s="18"/>
      <c r="I57" s="18"/>
      <c r="J57" s="18"/>
      <c r="K57" s="18"/>
      <c r="L57" s="18"/>
      <c r="M57" s="18"/>
      <c r="N57" s="18"/>
      <c r="O57" s="19"/>
      <c r="Q57" s="34"/>
    </row>
    <row r="58" spans="3:17" ht="19.5" thickBot="1" x14ac:dyDescent="0.4">
      <c r="C58" s="20" t="s">
        <v>24</v>
      </c>
      <c r="D58" s="21" t="s">
        <v>20</v>
      </c>
      <c r="E58" s="22" t="s">
        <v>41</v>
      </c>
      <c r="F58" s="21" t="s">
        <v>20</v>
      </c>
      <c r="G58" s="14">
        <f>+J55</f>
        <v>1007.768800533544</v>
      </c>
      <c r="H58" s="21" t="s">
        <v>21</v>
      </c>
      <c r="I58" s="14">
        <f>+D42</f>
        <v>0.20250000000000001</v>
      </c>
      <c r="J58" s="21" t="s">
        <v>20</v>
      </c>
      <c r="K58" s="14">
        <f>+G58/I58</f>
        <v>4976.6360520175012</v>
      </c>
      <c r="L58" s="41" t="s">
        <v>23</v>
      </c>
      <c r="M58" s="21" t="s">
        <v>22</v>
      </c>
      <c r="N58" s="14">
        <f>K58/100</f>
        <v>49.766360520175013</v>
      </c>
      <c r="O58" s="40" t="s">
        <v>33</v>
      </c>
      <c r="Q58" s="35"/>
    </row>
    <row r="59" spans="3:17" ht="15.75" thickBot="1" x14ac:dyDescent="0.3">
      <c r="J59" s="29"/>
      <c r="K59" s="7"/>
    </row>
    <row r="60" spans="3:17" ht="15.75" thickBot="1" x14ac:dyDescent="0.3">
      <c r="C60" s="119" t="s">
        <v>138</v>
      </c>
      <c r="D60" s="120"/>
      <c r="E60" s="120"/>
      <c r="F60" s="120">
        <v>71.56</v>
      </c>
      <c r="G60" s="121" t="s">
        <v>139</v>
      </c>
      <c r="H60" s="122">
        <f>+J55</f>
        <v>1007.768800533544</v>
      </c>
      <c r="I60" s="123" t="s">
        <v>140</v>
      </c>
      <c r="J60" s="124" t="s">
        <v>141</v>
      </c>
      <c r="K60" s="125" t="s">
        <v>20</v>
      </c>
      <c r="L60" s="126">
        <f>+H60*SIN(+F60*PI()/180)</f>
        <v>956.02533052869182</v>
      </c>
      <c r="M60" t="s">
        <v>142</v>
      </c>
      <c r="N60" s="128">
        <f>+L60/10</f>
        <v>95.602533052869177</v>
      </c>
      <c r="O60" s="129" t="s">
        <v>18</v>
      </c>
    </row>
    <row r="61" spans="3:17" x14ac:dyDescent="0.25">
      <c r="J61" s="29"/>
      <c r="K61" s="7"/>
    </row>
    <row r="62" spans="3:17" x14ac:dyDescent="0.25">
      <c r="J62" s="29"/>
      <c r="K62" s="7"/>
    </row>
    <row r="63" spans="3:17" x14ac:dyDescent="0.25">
      <c r="J63" s="29"/>
      <c r="K63" s="7"/>
    </row>
    <row r="64" spans="3:17" x14ac:dyDescent="0.25">
      <c r="J64" s="29"/>
      <c r="K64" s="7"/>
    </row>
    <row r="65" spans="4:21" x14ac:dyDescent="0.25">
      <c r="D65" t="s">
        <v>34</v>
      </c>
    </row>
    <row r="66" spans="4:21" ht="18" x14ac:dyDescent="0.35">
      <c r="D66" s="7" t="s">
        <v>36</v>
      </c>
    </row>
    <row r="67" spans="4:21" x14ac:dyDescent="0.25">
      <c r="D67" s="7" t="s">
        <v>35</v>
      </c>
    </row>
    <row r="72" spans="4:21" x14ac:dyDescent="0.25">
      <c r="U72" s="29"/>
    </row>
  </sheetData>
  <mergeCells count="11">
    <mergeCell ref="E25:F25"/>
    <mergeCell ref="E19:F19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honeticPr fontId="23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 strato terreno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2021-10-26T08:01:20Z</dcterms:created>
  <dcterms:modified xsi:type="dcterms:W3CDTF">2022-03-08T15:17:17Z</dcterms:modified>
</cp:coreProperties>
</file>